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БЮДЖЕТ 2022\Материалы к проекту решения О районном бюджете на 2022 и плановый период 2023 и 2024 годов\"/>
    </mc:Choice>
  </mc:AlternateContent>
  <bookViews>
    <workbookView xWindow="0" yWindow="0" windowWidth="24000" windowHeight="9630"/>
  </bookViews>
  <sheets>
    <sheet name="Расходы по рпр  " sheetId="1" r:id="rId1"/>
  </sheets>
  <definedNames>
    <definedName name="_xlnm.Print_Titles" localSheetId="0">'Расходы по рпр  '!$5:$5</definedName>
  </definedNames>
  <calcPr calcId="162913"/>
</workbook>
</file>

<file path=xl/calcChain.xml><?xml version="1.0" encoding="utf-8"?>
<calcChain xmlns="http://schemas.openxmlformats.org/spreadsheetml/2006/main">
  <c r="G7" i="1" l="1"/>
  <c r="I53" i="1" l="1"/>
  <c r="H53" i="1"/>
  <c r="F44" i="1"/>
  <c r="F12" i="1"/>
  <c r="G44" i="1" l="1"/>
  <c r="G54" i="1" l="1"/>
  <c r="G55" i="1"/>
  <c r="F54" i="1"/>
  <c r="F55" i="1"/>
  <c r="D53" i="1"/>
  <c r="E53" i="1"/>
  <c r="C53" i="1"/>
  <c r="I40" i="1"/>
  <c r="H40" i="1"/>
  <c r="D40" i="1"/>
  <c r="E40" i="1"/>
  <c r="C40" i="1"/>
  <c r="I17" i="1"/>
  <c r="H17" i="1"/>
  <c r="D17" i="1"/>
  <c r="E17" i="1"/>
  <c r="C17" i="1"/>
  <c r="G53" i="1" l="1"/>
  <c r="F53" i="1"/>
  <c r="F52" i="1"/>
  <c r="D51" i="1" l="1"/>
  <c r="D48" i="1"/>
  <c r="D45" i="1"/>
  <c r="D37" i="1"/>
  <c r="D31" i="1"/>
  <c r="D26" i="1"/>
  <c r="D20" i="1"/>
  <c r="D15" i="1"/>
  <c r="D6" i="1"/>
  <c r="C51" i="1"/>
  <c r="C48" i="1"/>
  <c r="C45" i="1"/>
  <c r="C37" i="1"/>
  <c r="C31" i="1"/>
  <c r="C26" i="1"/>
  <c r="C20" i="1"/>
  <c r="C15" i="1"/>
  <c r="C6" i="1"/>
  <c r="I31" i="1" l="1"/>
  <c r="H31" i="1"/>
  <c r="E31" i="1"/>
  <c r="F7" i="1" l="1"/>
  <c r="F8" i="1"/>
  <c r="G8" i="1"/>
  <c r="F9" i="1"/>
  <c r="G9" i="1"/>
  <c r="F10" i="1"/>
  <c r="F11" i="1"/>
  <c r="G11" i="1"/>
  <c r="F14" i="1"/>
  <c r="G14" i="1"/>
  <c r="F16" i="1"/>
  <c r="G16" i="1"/>
  <c r="F18" i="1"/>
  <c r="G18" i="1"/>
  <c r="F21" i="1"/>
  <c r="G21" i="1"/>
  <c r="G22" i="1"/>
  <c r="F23" i="1"/>
  <c r="G23" i="1"/>
  <c r="F24" i="1"/>
  <c r="G24" i="1"/>
  <c r="F25" i="1"/>
  <c r="G25" i="1"/>
  <c r="F27" i="1"/>
  <c r="F28" i="1"/>
  <c r="G28" i="1"/>
  <c r="G30" i="1"/>
  <c r="F32" i="1"/>
  <c r="G32" i="1"/>
  <c r="F33" i="1"/>
  <c r="G33" i="1"/>
  <c r="G34" i="1"/>
  <c r="F35" i="1"/>
  <c r="G35" i="1"/>
  <c r="F36" i="1"/>
  <c r="G36" i="1"/>
  <c r="F38" i="1"/>
  <c r="G38" i="1"/>
  <c r="F39" i="1"/>
  <c r="G39" i="1"/>
  <c r="F41" i="1"/>
  <c r="G41" i="1"/>
  <c r="F42" i="1"/>
  <c r="G42" i="1"/>
  <c r="F43" i="1"/>
  <c r="G43" i="1"/>
  <c r="F46" i="1"/>
  <c r="G46" i="1"/>
  <c r="F47" i="1"/>
  <c r="G47" i="1"/>
  <c r="F49" i="1"/>
  <c r="G49" i="1"/>
  <c r="F50" i="1"/>
  <c r="G50" i="1"/>
  <c r="G52" i="1"/>
  <c r="E6" i="1" l="1"/>
  <c r="F6" i="1" s="1"/>
  <c r="E15" i="1"/>
  <c r="E20" i="1"/>
  <c r="E26" i="1"/>
  <c r="E37" i="1"/>
  <c r="E45" i="1"/>
  <c r="E48" i="1"/>
  <c r="E51" i="1"/>
  <c r="F45" i="1" l="1"/>
  <c r="G45" i="1"/>
  <c r="F31" i="1"/>
  <c r="G31" i="1"/>
  <c r="F15" i="1"/>
  <c r="G15" i="1"/>
  <c r="G48" i="1"/>
  <c r="F48" i="1"/>
  <c r="G37" i="1"/>
  <c r="F37" i="1"/>
  <c r="F17" i="1"/>
  <c r="G17" i="1"/>
  <c r="G51" i="1"/>
  <c r="F51" i="1"/>
  <c r="F20" i="1"/>
  <c r="G20" i="1"/>
  <c r="G40" i="1"/>
  <c r="F40" i="1"/>
  <c r="F26" i="1"/>
  <c r="G26" i="1"/>
  <c r="G6" i="1"/>
  <c r="H20" i="1"/>
  <c r="I20" i="1"/>
  <c r="G58" i="1" l="1"/>
  <c r="F58" i="1"/>
  <c r="H51" i="1"/>
  <c r="I51" i="1"/>
  <c r="H48" i="1"/>
  <c r="I48" i="1"/>
  <c r="H45" i="1"/>
  <c r="I45" i="1"/>
  <c r="H37" i="1"/>
  <c r="I37" i="1"/>
  <c r="H26" i="1"/>
  <c r="I26" i="1"/>
  <c r="H15" i="1"/>
  <c r="I15" i="1"/>
  <c r="H6" i="1"/>
  <c r="I6" i="1"/>
</calcChain>
</file>

<file path=xl/sharedStrings.xml><?xml version="1.0" encoding="utf-8"?>
<sst xmlns="http://schemas.openxmlformats.org/spreadsheetml/2006/main" count="113" uniqueCount="111">
  <si>
    <t>Наименование показателя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</si>
  <si>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</si>
  <si>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</si>
  <si>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</si>
  <si>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</si>
  <si>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</si>
  <si>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</si>
  <si>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0104     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</si>
  <si>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</si>
  <si>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</si>
  <si>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</si>
  <si>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</si>
  <si>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</si>
  <si>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0113</t>
  </si>
  <si>
    <t>Другие общегосударственные вопросы</t>
  </si>
  <si>
    <t>0200</t>
  </si>
  <si>
    <t>Национальная оборона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</si>
  <si>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</si>
  <si>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</si>
  <si>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</si>
  <si>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</si>
  <si>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</si>
  <si>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</si>
  <si>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0400</t>
  </si>
  <si>
    <t>Национальная экономика</t>
  </si>
  <si>
    <t>0405</t>
  </si>
  <si>
    <t>Сельское хозяйство и рыболовство</t>
  </si>
  <si>
    <t>0406</t>
  </si>
  <si>
    <t>Водное хозяйство</t>
  </si>
  <si>
    <t>0408</t>
  </si>
  <si>
    <t>Транспорт</t>
  </si>
  <si>
    <t>0409</t>
  </si>
  <si>
    <t>Дорожное хозяйство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</si>
  <si>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</si>
  <si>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</si>
  <si>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</si>
  <si>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</si>
  <si>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</si>
  <si>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</si>
  <si>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</si>
  <si>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</si>
  <si>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</si>
  <si>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</si>
  <si>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</si>
  <si>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 xml:space="preserve">Другие вопросы  в области жилищно-коммунального хозяйства 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</si>
  <si>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</si>
  <si>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</si>
  <si>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</si>
  <si>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</si>
  <si>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</si>
  <si>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</si>
  <si>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0707</t>
  </si>
  <si>
    <t>Молодежная политика и оздоровление детей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</si>
  <si>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</si>
  <si>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</si>
  <si>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</si>
  <si>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</si>
  <si>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</si>
  <si>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 xml:space="preserve">Культура </t>
  </si>
  <si>
    <t>0804</t>
  </si>
  <si>
    <t>Другие вопросы 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</si>
  <si>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</si>
  <si>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</si>
  <si>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</si>
  <si>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</si>
  <si>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1003</t>
  </si>
  <si>
    <t>Социальное обеспечение населения</t>
  </si>
  <si>
    <t>1004</t>
  </si>
  <si>
    <t>Охрана семьи  и детства</t>
  </si>
  <si>
    <t>1100</t>
  </si>
  <si>
    <t>Физическая культура и спорт</t>
  </si>
  <si>
    <t>1101</t>
  </si>
  <si>
    <t xml:space="preserve">Физическая культура </t>
  </si>
  <si>
    <t>1102</t>
  </si>
  <si>
    <t>Массовый спорт</t>
  </si>
  <si>
    <t>1200</t>
  </si>
  <si>
    <t>Средства массовой информации</t>
  </si>
  <si>
    <t>1202</t>
  </si>
  <si>
    <t>Периодическая печать и издательства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</si>
  <si>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</si>
  <si>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</si>
  <si>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</si>
  <si>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</si>
  <si>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9800</t>
  </si>
  <si>
    <t>ВСЕГО РАСХОДОВ</t>
  </si>
  <si>
    <t>Код расхода по БК</t>
  </si>
  <si>
    <t>0105</t>
  </si>
  <si>
    <t>Судебная система</t>
  </si>
  <si>
    <t>0107</t>
  </si>
  <si>
    <t>Обеспечение  проведения выборов и референдумов</t>
  </si>
  <si>
    <t>0703</t>
  </si>
  <si>
    <t>Дополнительное образование детей</t>
  </si>
  <si>
    <t>Условно-утверждаемые расходы</t>
  </si>
  <si>
    <t>2022 год</t>
  </si>
  <si>
    <t>0310</t>
  </si>
  <si>
    <t>Обеспечение противопожарной безопасности</t>
  </si>
  <si>
    <t>1006</t>
  </si>
  <si>
    <t>Другие вопросы в области социальной политики</t>
  </si>
  <si>
    <t>1400</t>
  </si>
  <si>
    <t>Межбюджетные трасферты общего характера бюджетам субъектов РФ и муниципальных образований</t>
  </si>
  <si>
    <t>1401</t>
  </si>
  <si>
    <t>Дотация на выравнивание бюджетной обеспеченности субъектов РФ и муниципальных образований</t>
  </si>
  <si>
    <t>1403</t>
  </si>
  <si>
    <t>прочие межбюджетные трансферты общего характера</t>
  </si>
  <si>
    <t>Сведения о расходах по разделам, подразделам классификации расходов бюджетов на 2022 год  в сравнении с отчетом за 2020 год, ожидаемым исполнением за 2021 год и на плановый период 2023 и 2024 годов</t>
  </si>
  <si>
    <t>Исполнено за 2020 год</t>
  </si>
  <si>
    <t>Ожидаемое исполнение 2021 год</t>
  </si>
  <si>
    <t>2022 год в сравнении с 2020 годом, %</t>
  </si>
  <si>
    <t>2022 год в сравнении с ожидаемым исполнением 2021 года, %</t>
  </si>
  <si>
    <t>2023 год</t>
  </si>
  <si>
    <t>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</si>
</sst>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Arial Cyr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11"/>
      <name val="Arial"/>
      <family val="2"/>
      <charset val="204"/>
    </font>
    <font>
      <sz val="11"/>
      <name val="Calibri"/>
      <family val="2"/>
    </font>
    <font>
      <b/>
      <sz val="12"/>
      <name val="Arial"/>
      <family val="2"/>
      <charset val="204"/>
    </font>
    <font>
      <sz val="6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6">
    <xf numFmtId="0" fontId="0" fillId="0" borderId="0"/>
    <xf numFmtId="0" fontId="1" fillId="0" borderId="0"/>
    <xf numFmtId="0" fontId="11" fillId="0" borderId="0">
      <alignment horizontal="left"/>
    </xf>
    <xf numFmtId="0" fontId="11" fillId="0" borderId="0">
      <alignment horizontal="left"/>
    </xf>
    <xf numFmtId="0" fontId="12" fillId="0" borderId="0"/>
    <xf numFmtId="0" fontId="12" fillId="0" borderId="0"/>
    <xf numFmtId="0" fontId="11" fillId="0" borderId="0">
      <alignment horizontal="left"/>
    </xf>
    <xf numFmtId="49" fontId="13" fillId="0" borderId="2"/>
    <xf numFmtId="4" fontId="13" fillId="0" borderId="3">
      <alignment horizontal="right"/>
    </xf>
    <xf numFmtId="4" fontId="13" fillId="0" borderId="3">
      <alignment horizontal="right"/>
    </xf>
    <xf numFmtId="4" fontId="13" fillId="0" borderId="4">
      <alignment horizontal="right"/>
    </xf>
    <xf numFmtId="49" fontId="13" fillId="0" borderId="0">
      <alignment horizontal="right"/>
    </xf>
    <xf numFmtId="0" fontId="13" fillId="0" borderId="2"/>
    <xf numFmtId="4" fontId="13" fillId="0" borderId="5">
      <alignment horizontal="right"/>
    </xf>
    <xf numFmtId="49" fontId="13" fillId="0" borderId="6">
      <alignment horizontal="center"/>
    </xf>
    <xf numFmtId="4" fontId="13" fillId="0" borderId="7">
      <alignment horizontal="right"/>
    </xf>
    <xf numFmtId="0" fontId="14" fillId="0" borderId="0">
      <alignment horizontal="center"/>
    </xf>
    <xf numFmtId="0" fontId="14" fillId="0" borderId="2"/>
    <xf numFmtId="0" fontId="13" fillId="0" borderId="8">
      <alignment horizontal="left" wrapText="1"/>
    </xf>
    <xf numFmtId="0" fontId="13" fillId="0" borderId="9">
      <alignment horizontal="left" wrapText="1" indent="1"/>
    </xf>
    <xf numFmtId="0" fontId="13" fillId="0" borderId="8">
      <alignment horizontal="left" wrapText="1" indent="2"/>
    </xf>
    <xf numFmtId="0" fontId="13" fillId="0" borderId="10">
      <alignment horizontal="left" wrapText="1" indent="2"/>
    </xf>
    <xf numFmtId="0" fontId="13" fillId="0" borderId="0">
      <alignment horizontal="center" wrapText="1"/>
    </xf>
    <xf numFmtId="49" fontId="13" fillId="0" borderId="2">
      <alignment horizontal="left"/>
    </xf>
    <xf numFmtId="49" fontId="13" fillId="0" borderId="11">
      <alignment horizontal="center" wrapText="1"/>
    </xf>
    <xf numFmtId="49" fontId="13" fillId="0" borderId="11">
      <alignment horizontal="left" wrapText="1"/>
    </xf>
    <xf numFmtId="49" fontId="13" fillId="0" borderId="11">
      <alignment horizontal="center" shrinkToFit="1"/>
    </xf>
    <xf numFmtId="49" fontId="13" fillId="0" borderId="2">
      <alignment horizontal="center"/>
    </xf>
    <xf numFmtId="0" fontId="13" fillId="0" borderId="12">
      <alignment horizontal="center"/>
    </xf>
    <xf numFmtId="0" fontId="13" fillId="0" borderId="0">
      <alignment horizontal="center"/>
    </xf>
    <xf numFmtId="49" fontId="13" fillId="0" borderId="2"/>
    <xf numFmtId="49" fontId="13" fillId="0" borderId="3">
      <alignment horizontal="center" shrinkToFit="1"/>
    </xf>
    <xf numFmtId="0" fontId="13" fillId="0" borderId="2">
      <alignment horizontal="center"/>
    </xf>
    <xf numFmtId="49" fontId="13" fillId="0" borderId="12">
      <alignment horizontal="center"/>
    </xf>
    <xf numFmtId="49" fontId="13" fillId="0" borderId="0">
      <alignment horizontal="left"/>
    </xf>
    <xf numFmtId="49" fontId="13" fillId="0" borderId="5">
      <alignment horizontal="center"/>
    </xf>
    <xf numFmtId="0" fontId="14" fillId="0" borderId="13">
      <alignment horizontal="center" vertical="center" textRotation="90" wrapText="1"/>
    </xf>
    <xf numFmtId="0" fontId="14" fillId="0" borderId="12">
      <alignment horizontal="center" vertical="center" textRotation="90" wrapText="1"/>
    </xf>
    <xf numFmtId="0" fontId="13" fillId="0" borderId="0">
      <alignment vertical="center"/>
    </xf>
    <xf numFmtId="0" fontId="14" fillId="0" borderId="13">
      <alignment horizontal="center" vertical="center" textRotation="90"/>
    </xf>
    <xf numFmtId="49" fontId="13" fillId="0" borderId="14">
      <alignment horizontal="center" vertical="center" wrapText="1"/>
    </xf>
    <xf numFmtId="0" fontId="14" fillId="0" borderId="15"/>
    <xf numFmtId="49" fontId="15" fillId="0" borderId="16">
      <alignment horizontal="left" vertical="center" wrapText="1"/>
    </xf>
    <xf numFmtId="49" fontId="13" fillId="0" borderId="17">
      <alignment horizontal="left" vertical="center" wrapText="1" indent="2"/>
    </xf>
    <xf numFmtId="49" fontId="13" fillId="0" borderId="10">
      <alignment horizontal="left" vertical="center" wrapText="1" indent="3"/>
    </xf>
    <xf numFmtId="49" fontId="13" fillId="0" borderId="16">
      <alignment horizontal="left" vertical="center" wrapText="1" indent="3"/>
    </xf>
    <xf numFmtId="49" fontId="13" fillId="0" borderId="18">
      <alignment horizontal="left" vertical="center" wrapText="1" indent="3"/>
    </xf>
    <xf numFmtId="0" fontId="15" fillId="0" borderId="15">
      <alignment horizontal="left" vertical="center" wrapText="1"/>
    </xf>
    <xf numFmtId="49" fontId="13" fillId="0" borderId="12">
      <alignment horizontal="left" vertical="center" wrapText="1" indent="3"/>
    </xf>
    <xf numFmtId="49" fontId="13" fillId="0" borderId="0">
      <alignment horizontal="left" vertical="center" wrapText="1" indent="3"/>
    </xf>
    <xf numFmtId="49" fontId="13" fillId="0" borderId="2">
      <alignment horizontal="left" vertical="center" wrapText="1" indent="3"/>
    </xf>
    <xf numFmtId="49" fontId="15" fillId="0" borderId="15">
      <alignment horizontal="left" vertical="center" wrapText="1"/>
    </xf>
    <xf numFmtId="49" fontId="13" fillId="0" borderId="19">
      <alignment horizontal="center" vertical="center" wrapText="1"/>
    </xf>
    <xf numFmtId="49" fontId="14" fillId="0" borderId="20">
      <alignment horizontal="center"/>
    </xf>
    <xf numFmtId="49" fontId="14" fillId="0" borderId="21">
      <alignment horizontal="center" vertical="center" wrapText="1"/>
    </xf>
    <xf numFmtId="49" fontId="13" fillId="0" borderId="22">
      <alignment horizontal="center" vertical="center" wrapText="1"/>
    </xf>
    <xf numFmtId="49" fontId="13" fillId="0" borderId="11">
      <alignment horizontal="center" vertical="center" wrapText="1"/>
    </xf>
    <xf numFmtId="49" fontId="13" fillId="0" borderId="21">
      <alignment horizontal="center" vertical="center" wrapText="1"/>
    </xf>
    <xf numFmtId="49" fontId="13" fillId="0" borderId="23">
      <alignment horizontal="center" vertical="center" wrapText="1"/>
    </xf>
    <xf numFmtId="49" fontId="13" fillId="0" borderId="24">
      <alignment horizontal="center" vertical="center" wrapText="1"/>
    </xf>
    <xf numFmtId="49" fontId="13" fillId="0" borderId="0">
      <alignment horizontal="center" vertical="center" wrapText="1"/>
    </xf>
    <xf numFmtId="49" fontId="13" fillId="0" borderId="2">
      <alignment horizontal="center" vertical="center" wrapText="1"/>
    </xf>
    <xf numFmtId="49" fontId="14" fillId="0" borderId="20">
      <alignment horizontal="center" vertical="center" wrapText="1"/>
    </xf>
    <xf numFmtId="0" fontId="13" fillId="0" borderId="14">
      <alignment horizontal="center" vertical="top"/>
    </xf>
    <xf numFmtId="49" fontId="13" fillId="0" borderId="14">
      <alignment horizontal="center" vertical="top" wrapText="1"/>
    </xf>
    <xf numFmtId="4" fontId="13" fillId="0" borderId="25">
      <alignment horizontal="right"/>
    </xf>
    <xf numFmtId="0" fontId="13" fillId="0" borderId="26"/>
    <xf numFmtId="4" fontId="13" fillId="0" borderId="19">
      <alignment horizontal="right"/>
    </xf>
    <xf numFmtId="4" fontId="13" fillId="0" borderId="24">
      <alignment horizontal="right" shrinkToFit="1"/>
    </xf>
    <xf numFmtId="4" fontId="13" fillId="0" borderId="0">
      <alignment horizontal="right" shrinkToFit="1"/>
    </xf>
    <xf numFmtId="0" fontId="14" fillId="0" borderId="14">
      <alignment horizontal="center" vertical="top"/>
    </xf>
    <xf numFmtId="0" fontId="13" fillId="0" borderId="14">
      <alignment horizontal="center" vertical="top" wrapText="1"/>
    </xf>
    <xf numFmtId="0" fontId="13" fillId="0" borderId="14">
      <alignment horizontal="center" vertical="top"/>
    </xf>
    <xf numFmtId="4" fontId="13" fillId="0" borderId="27">
      <alignment horizontal="right"/>
    </xf>
    <xf numFmtId="0" fontId="13" fillId="0" borderId="28"/>
    <xf numFmtId="4" fontId="13" fillId="0" borderId="29">
      <alignment horizontal="right"/>
    </xf>
    <xf numFmtId="0" fontId="13" fillId="0" borderId="2">
      <alignment horizontal="right"/>
    </xf>
    <xf numFmtId="0" fontId="14" fillId="0" borderId="14">
      <alignment horizontal="center" vertical="top"/>
    </xf>
    <xf numFmtId="0" fontId="12" fillId="2" borderId="0"/>
    <xf numFmtId="0" fontId="14" fillId="0" borderId="0"/>
    <xf numFmtId="0" fontId="16" fillId="0" borderId="0"/>
    <xf numFmtId="0" fontId="13" fillId="0" borderId="0">
      <alignment horizontal="left"/>
    </xf>
    <xf numFmtId="0" fontId="13" fillId="0" borderId="0"/>
    <xf numFmtId="0" fontId="17" fillId="0" borderId="0"/>
    <xf numFmtId="0" fontId="12" fillId="2" borderId="2"/>
    <xf numFmtId="0" fontId="13" fillId="0" borderId="13">
      <alignment horizontal="center" vertical="top" wrapText="1"/>
    </xf>
    <xf numFmtId="0" fontId="13" fillId="0" borderId="13">
      <alignment horizontal="center" vertical="center"/>
    </xf>
    <xf numFmtId="0" fontId="12" fillId="2" borderId="30"/>
    <xf numFmtId="0" fontId="13" fillId="0" borderId="31">
      <alignment horizontal="left" wrapText="1"/>
    </xf>
    <xf numFmtId="0" fontId="13" fillId="0" borderId="8">
      <alignment horizontal="left" wrapText="1" indent="1"/>
    </xf>
    <xf numFmtId="0" fontId="13" fillId="0" borderId="15">
      <alignment horizontal="left" wrapText="1" indent="2"/>
    </xf>
    <xf numFmtId="0" fontId="12" fillId="2" borderId="32"/>
    <xf numFmtId="0" fontId="18" fillId="0" borderId="0">
      <alignment horizontal="center" wrapText="1"/>
    </xf>
    <xf numFmtId="0" fontId="19" fillId="0" borderId="0">
      <alignment horizontal="center" vertical="top"/>
    </xf>
    <xf numFmtId="0" fontId="13" fillId="0" borderId="2">
      <alignment wrapText="1"/>
    </xf>
    <xf numFmtId="0" fontId="13" fillId="0" borderId="30">
      <alignment wrapText="1"/>
    </xf>
    <xf numFmtId="0" fontId="13" fillId="0" borderId="12">
      <alignment horizontal="left"/>
    </xf>
    <xf numFmtId="0" fontId="13" fillId="0" borderId="14">
      <alignment horizontal="center" vertical="top" wrapText="1"/>
    </xf>
    <xf numFmtId="0" fontId="13" fillId="0" borderId="19">
      <alignment horizontal="center" vertical="center"/>
    </xf>
    <xf numFmtId="0" fontId="12" fillId="2" borderId="33"/>
    <xf numFmtId="49" fontId="13" fillId="0" borderId="20">
      <alignment horizontal="center" wrapText="1"/>
    </xf>
    <xf numFmtId="49" fontId="13" fillId="0" borderId="22">
      <alignment horizontal="center" wrapText="1"/>
    </xf>
    <xf numFmtId="49" fontId="13" fillId="0" borderId="21">
      <alignment horizontal="center"/>
    </xf>
    <xf numFmtId="0" fontId="12" fillId="2" borderId="12"/>
    <xf numFmtId="0" fontId="12" fillId="2" borderId="34"/>
    <xf numFmtId="0" fontId="13" fillId="0" borderId="24"/>
    <xf numFmtId="0" fontId="13" fillId="0" borderId="0">
      <alignment horizontal="center"/>
    </xf>
    <xf numFmtId="49" fontId="13" fillId="0" borderId="12"/>
    <xf numFmtId="49" fontId="13" fillId="0" borderId="0"/>
    <xf numFmtId="0" fontId="13" fillId="0" borderId="14">
      <alignment horizontal="center" vertical="center"/>
    </xf>
    <xf numFmtId="0" fontId="12" fillId="2" borderId="35"/>
    <xf numFmtId="49" fontId="13" fillId="0" borderId="25">
      <alignment horizontal="center"/>
    </xf>
    <xf numFmtId="49" fontId="13" fillId="0" borderId="26">
      <alignment horizontal="center"/>
    </xf>
    <xf numFmtId="49" fontId="13" fillId="0" borderId="14">
      <alignment horizontal="center"/>
    </xf>
    <xf numFmtId="49" fontId="13" fillId="0" borderId="14">
      <alignment horizontal="center" vertical="top" wrapText="1"/>
    </xf>
    <xf numFmtId="49" fontId="13" fillId="0" borderId="14">
      <alignment horizontal="center" vertical="top" wrapText="1"/>
    </xf>
    <xf numFmtId="0" fontId="12" fillId="2" borderId="36"/>
    <xf numFmtId="4" fontId="13" fillId="0" borderId="14">
      <alignment horizontal="right"/>
    </xf>
    <xf numFmtId="0" fontId="13" fillId="3" borderId="24"/>
    <xf numFmtId="49" fontId="13" fillId="0" borderId="37">
      <alignment horizontal="center" vertical="top"/>
    </xf>
    <xf numFmtId="49" fontId="12" fillId="0" borderId="0"/>
    <xf numFmtId="0" fontId="13" fillId="0" borderId="0">
      <alignment horizontal="right"/>
    </xf>
    <xf numFmtId="49" fontId="13" fillId="0" borderId="0">
      <alignment horizontal="right"/>
    </xf>
    <xf numFmtId="0" fontId="20" fillId="0" borderId="0"/>
    <xf numFmtId="0" fontId="20" fillId="0" borderId="38"/>
    <xf numFmtId="49" fontId="21" fillId="0" borderId="39">
      <alignment horizontal="right"/>
    </xf>
    <xf numFmtId="0" fontId="13" fillId="0" borderId="39">
      <alignment horizontal="right"/>
    </xf>
    <xf numFmtId="0" fontId="20" fillId="0" borderId="2"/>
    <xf numFmtId="0" fontId="13" fillId="0" borderId="19">
      <alignment horizontal="center"/>
    </xf>
    <xf numFmtId="49" fontId="12" fillId="0" borderId="40">
      <alignment horizontal="center"/>
    </xf>
    <xf numFmtId="14" fontId="13" fillId="0" borderId="41">
      <alignment horizontal="center"/>
    </xf>
    <xf numFmtId="0" fontId="13" fillId="0" borderId="42">
      <alignment horizontal="center"/>
    </xf>
    <xf numFmtId="49" fontId="13" fillId="0" borderId="43">
      <alignment horizontal="center"/>
    </xf>
    <xf numFmtId="49" fontId="13" fillId="0" borderId="41">
      <alignment horizontal="center"/>
    </xf>
    <xf numFmtId="0" fontId="13" fillId="0" borderId="41">
      <alignment horizontal="center"/>
    </xf>
    <xf numFmtId="49" fontId="13" fillId="0" borderId="44">
      <alignment horizontal="center"/>
    </xf>
    <xf numFmtId="0" fontId="17" fillId="0" borderId="24"/>
    <xf numFmtId="49" fontId="13" fillId="0" borderId="37">
      <alignment horizontal="center" vertical="top" wrapText="1"/>
    </xf>
    <xf numFmtId="0" fontId="13" fillId="0" borderId="45">
      <alignment horizontal="center" vertical="center"/>
    </xf>
    <xf numFmtId="4" fontId="13" fillId="0" borderId="6">
      <alignment horizontal="right"/>
    </xf>
    <xf numFmtId="49" fontId="13" fillId="0" borderId="28">
      <alignment horizontal="center"/>
    </xf>
    <xf numFmtId="0" fontId="13" fillId="0" borderId="0">
      <alignment horizontal="left" wrapText="1"/>
    </xf>
    <xf numFmtId="0" fontId="13" fillId="0" borderId="2">
      <alignment horizontal="left"/>
    </xf>
    <xf numFmtId="0" fontId="13" fillId="0" borderId="9">
      <alignment horizontal="left" wrapText="1"/>
    </xf>
    <xf numFmtId="0" fontId="13" fillId="0" borderId="30"/>
    <xf numFmtId="0" fontId="14" fillId="0" borderId="46">
      <alignment horizontal="left" wrapText="1"/>
    </xf>
    <xf numFmtId="0" fontId="13" fillId="0" borderId="5">
      <alignment horizontal="left" wrapText="1" indent="2"/>
    </xf>
    <xf numFmtId="49" fontId="13" fillId="0" borderId="0">
      <alignment horizontal="center" wrapText="1"/>
    </xf>
    <xf numFmtId="49" fontId="13" fillId="0" borderId="21">
      <alignment horizontal="center" wrapText="1"/>
    </xf>
    <xf numFmtId="0" fontId="13" fillId="0" borderId="33"/>
    <xf numFmtId="0" fontId="13" fillId="0" borderId="47">
      <alignment horizontal="center" wrapText="1"/>
    </xf>
    <xf numFmtId="0" fontId="12" fillId="2" borderId="24"/>
    <xf numFmtId="49" fontId="13" fillId="0" borderId="11">
      <alignment horizontal="center"/>
    </xf>
    <xf numFmtId="49" fontId="13" fillId="0" borderId="0">
      <alignment horizontal="center"/>
    </xf>
    <xf numFmtId="49" fontId="13" fillId="0" borderId="3">
      <alignment horizontal="center" wrapText="1"/>
    </xf>
    <xf numFmtId="49" fontId="13" fillId="0" borderId="4">
      <alignment horizontal="center" wrapText="1"/>
    </xf>
    <xf numFmtId="49" fontId="13" fillId="0" borderId="3">
      <alignment horizontal="center"/>
    </xf>
    <xf numFmtId="0" fontId="22" fillId="0" borderId="0"/>
    <xf numFmtId="0" fontId="23" fillId="0" borderId="0"/>
    <xf numFmtId="0" fontId="12" fillId="0" borderId="0"/>
    <xf numFmtId="0" fontId="1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12" fillId="0" borderId="0"/>
  </cellStyleXfs>
  <cellXfs count="50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4" fillId="0" borderId="0" xfId="0" applyFont="1" applyFill="1" applyAlignment="1">
      <alignment horizont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49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49" fontId="3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0" xfId="0" applyFont="1" applyFill="1"/>
    <xf numFmtId="49" fontId="6" fillId="0" borderId="1" xfId="0" applyNumberFormat="1" applyFont="1" applyFill="1" applyBorder="1" applyAlignment="1">
      <alignment horizontal="left" vertical="top" wrapText="1"/>
    </xf>
    <xf numFmtId="164" fontId="0" fillId="0" borderId="0" xfId="0" applyNumberFormat="1" applyFill="1"/>
    <xf numFmtId="3" fontId="0" fillId="0" borderId="0" xfId="0" applyNumberFormat="1" applyFill="1"/>
    <xf numFmtId="0" fontId="2" fillId="0" borderId="1" xfId="0" applyFont="1" applyFill="1" applyBorder="1" applyAlignment="1">
      <alignment horizontal="center" vertical="center" wrapText="1"/>
    </xf>
    <xf numFmtId="0" fontId="27" fillId="0" borderId="49" xfId="1" applyFont="1" applyBorder="1" applyAlignment="1">
      <alignment vertical="top" wrapText="1"/>
    </xf>
    <xf numFmtId="164" fontId="7" fillId="0" borderId="1" xfId="0" applyNumberFormat="1" applyFont="1" applyFill="1" applyBorder="1" applyAlignment="1">
      <alignment horizontal="right" vertical="center" wrapText="1"/>
    </xf>
    <xf numFmtId="164" fontId="7" fillId="0" borderId="48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164" fontId="3" fillId="0" borderId="1" xfId="159" applyNumberFormat="1" applyFont="1" applyFill="1" applyBorder="1" applyAlignment="1">
      <alignment horizontal="center" vertical="center"/>
    </xf>
    <xf numFmtId="164" fontId="3" fillId="0" borderId="1" xfId="165" applyNumberFormat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 vertical="center" wrapText="1"/>
    </xf>
    <xf numFmtId="164" fontId="28" fillId="0" borderId="1" xfId="159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 wrapText="1"/>
    </xf>
    <xf numFmtId="164" fontId="29" fillId="0" borderId="1" xfId="0" applyNumberFormat="1" applyFont="1" applyFill="1" applyBorder="1" applyAlignment="1">
      <alignment horizontal="center"/>
    </xf>
    <xf numFmtId="164" fontId="29" fillId="0" borderId="1" xfId="0" applyNumberFormat="1" applyFont="1" applyFill="1" applyBorder="1" applyAlignment="1">
      <alignment horizontal="center" vertical="center"/>
    </xf>
    <xf numFmtId="164" fontId="9" fillId="0" borderId="1" xfId="159" applyNumberFormat="1" applyFont="1" applyFill="1" applyBorder="1" applyAlignment="1">
      <alignment horizontal="center" vertical="center"/>
    </xf>
    <xf numFmtId="164" fontId="9" fillId="0" borderId="50" xfId="159" applyNumberFormat="1" applyFont="1" applyFill="1" applyBorder="1" applyAlignment="1">
      <alignment horizontal="center" vertical="center"/>
    </xf>
    <xf numFmtId="164" fontId="9" fillId="0" borderId="1" xfId="159" applyNumberFormat="1" applyFont="1" applyFill="1" applyBorder="1"/>
    <xf numFmtId="164" fontId="7" fillId="0" borderId="1" xfId="1" applyNumberFormat="1" applyFont="1" applyFill="1" applyBorder="1" applyAlignment="1">
      <alignment horizontal="right" vertical="center" wrapText="1"/>
    </xf>
    <xf numFmtId="0" fontId="3" fillId="0" borderId="48" xfId="0" applyFont="1" applyFill="1" applyBorder="1"/>
    <xf numFmtId="1" fontId="28" fillId="0" borderId="1" xfId="160" applyNumberFormat="1" applyFont="1" applyFill="1" applyBorder="1" applyAlignment="1">
      <alignment wrapText="1"/>
    </xf>
    <xf numFmtId="164" fontId="3" fillId="0" borderId="48" xfId="1" applyNumberFormat="1" applyFont="1" applyFill="1" applyBorder="1" applyAlignment="1">
      <alignment horizontal="center" vertical="center"/>
    </xf>
    <xf numFmtId="1" fontId="28" fillId="0" borderId="50" xfId="160" applyNumberFormat="1" applyFont="1" applyFill="1" applyBorder="1" applyAlignment="1">
      <alignment wrapText="1"/>
    </xf>
    <xf numFmtId="49" fontId="28" fillId="0" borderId="1" xfId="0" applyNumberFormat="1" applyFont="1" applyFill="1" applyBorder="1" applyAlignment="1">
      <alignment horizontal="center" vertical="top" wrapText="1"/>
    </xf>
    <xf numFmtId="0" fontId="28" fillId="0" borderId="1" xfId="0" applyFont="1" applyFill="1" applyBorder="1" applyAlignment="1">
      <alignment vertical="top" wrapText="1"/>
    </xf>
    <xf numFmtId="164" fontId="28" fillId="0" borderId="48" xfId="1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4" fillId="0" borderId="0" xfId="0" applyFont="1" applyFill="1" applyAlignment="1">
      <alignment horizontal="center" vertical="center" wrapText="1"/>
    </xf>
  </cellXfs>
  <cellStyles count="166">
    <cellStyle name="br" xfId="2"/>
    <cellStyle name="col" xfId="3"/>
    <cellStyle name="style0" xfId="4"/>
    <cellStyle name="td" xfId="5"/>
    <cellStyle name="tr" xfId="6"/>
    <cellStyle name="xl100" xfId="7"/>
    <cellStyle name="xl101" xfId="8"/>
    <cellStyle name="xl101 2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169" xfId="77"/>
    <cellStyle name="xl21" xfId="78"/>
    <cellStyle name="xl22" xfId="79"/>
    <cellStyle name="xl23" xfId="80"/>
    <cellStyle name="xl24" xfId="81"/>
    <cellStyle name="xl25" xfId="82"/>
    <cellStyle name="xl26" xfId="83"/>
    <cellStyle name="xl27" xfId="84"/>
    <cellStyle name="xl28" xfId="85"/>
    <cellStyle name="xl29" xfId="86"/>
    <cellStyle name="xl30" xfId="87"/>
    <cellStyle name="xl31" xfId="88"/>
    <cellStyle name="xl32" xfId="89"/>
    <cellStyle name="xl33" xfId="90"/>
    <cellStyle name="xl34" xfId="91"/>
    <cellStyle name="xl35" xfId="92"/>
    <cellStyle name="xl36" xfId="93"/>
    <cellStyle name="xl37" xfId="94"/>
    <cellStyle name="xl38" xfId="95"/>
    <cellStyle name="xl39" xfId="96"/>
    <cellStyle name="xl40" xfId="97"/>
    <cellStyle name="xl41" xfId="98"/>
    <cellStyle name="xl42" xfId="99"/>
    <cellStyle name="xl43" xfId="100"/>
    <cellStyle name="xl44" xfId="101"/>
    <cellStyle name="xl45" xfId="102"/>
    <cellStyle name="xl46" xfId="103"/>
    <cellStyle name="xl47" xfId="104"/>
    <cellStyle name="xl48" xfId="105"/>
    <cellStyle name="xl49" xfId="106"/>
    <cellStyle name="xl50" xfId="107"/>
    <cellStyle name="xl51" xfId="108"/>
    <cellStyle name="xl52" xfId="109"/>
    <cellStyle name="xl53" xfId="110"/>
    <cellStyle name="xl54" xfId="111"/>
    <cellStyle name="xl55" xfId="112"/>
    <cellStyle name="xl56" xfId="113"/>
    <cellStyle name="xl57" xfId="114"/>
    <cellStyle name="xl58" xfId="115"/>
    <cellStyle name="xl59" xfId="116"/>
    <cellStyle name="xl60" xfId="117"/>
    <cellStyle name="xl61" xfId="118"/>
    <cellStyle name="xl62" xfId="119"/>
    <cellStyle name="xl63" xfId="120"/>
    <cellStyle name="xl64" xfId="121"/>
    <cellStyle name="xl65" xfId="122"/>
    <cellStyle name="xl66" xfId="123"/>
    <cellStyle name="xl67" xfId="124"/>
    <cellStyle name="xl68" xfId="125"/>
    <cellStyle name="xl69" xfId="126"/>
    <cellStyle name="xl70" xfId="127"/>
    <cellStyle name="xl71" xfId="128"/>
    <cellStyle name="xl72" xfId="129"/>
    <cellStyle name="xl73" xfId="130"/>
    <cellStyle name="xl74" xfId="131"/>
    <cellStyle name="xl75" xfId="132"/>
    <cellStyle name="xl76" xfId="133"/>
    <cellStyle name="xl77" xfId="134"/>
    <cellStyle name="xl78" xfId="135"/>
    <cellStyle name="xl79" xfId="136"/>
    <cellStyle name="xl80" xfId="137"/>
    <cellStyle name="xl81" xfId="138"/>
    <cellStyle name="xl82" xfId="139"/>
    <cellStyle name="xl83" xfId="140"/>
    <cellStyle name="xl84" xfId="141"/>
    <cellStyle name="xl85" xfId="142"/>
    <cellStyle name="xl86" xfId="143"/>
    <cellStyle name="xl87" xfId="144"/>
    <cellStyle name="xl88" xfId="145"/>
    <cellStyle name="xl89" xfId="146"/>
    <cellStyle name="xl90" xfId="147"/>
    <cellStyle name="xl91" xfId="148"/>
    <cellStyle name="xl92" xfId="149"/>
    <cellStyle name="xl93" xfId="150"/>
    <cellStyle name="xl94" xfId="151"/>
    <cellStyle name="xl95" xfId="152"/>
    <cellStyle name="xl96" xfId="153"/>
    <cellStyle name="xl97" xfId="154"/>
    <cellStyle name="xl98" xfId="155"/>
    <cellStyle name="xl99" xfId="156"/>
    <cellStyle name="Обычный" xfId="0" builtinId="0"/>
    <cellStyle name="Обычный 2" xfId="157"/>
    <cellStyle name="Обычный 2 2" xfId="158"/>
    <cellStyle name="Обычный 2 2 2" xfId="1"/>
    <cellStyle name="Обычный 2 3" xfId="159"/>
    <cellStyle name="Обычный 3" xfId="160"/>
    <cellStyle name="Обычный 4" xfId="161"/>
    <cellStyle name="Обычный 4 2" xfId="165"/>
    <cellStyle name="Обычный 5" xfId="162"/>
    <cellStyle name="Обычный 5 2" xfId="163"/>
    <cellStyle name="Обычный 6" xfId="16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3"/>
  <sheetViews>
    <sheetView tabSelected="1" topLeftCell="A38" zoomScale="80" zoomScaleNormal="80" workbookViewId="0">
      <selection activeCell="L59" sqref="L59"/>
    </sheetView>
  </sheetViews>
  <sheetFormatPr defaultColWidth="9.140625" defaultRowHeight="12.75" x14ac:dyDescent="0.2"/>
  <cols>
    <col min="1" max="1" width="8" style="1" customWidth="1"/>
    <col min="2" max="2" width="79.42578125" style="2" customWidth="1"/>
    <col min="3" max="3" width="12.5703125" style="1" customWidth="1"/>
    <col min="4" max="4" width="12.85546875" style="1" customWidth="1"/>
    <col min="5" max="5" width="13" style="1" customWidth="1"/>
    <col min="6" max="7" width="11.5703125" style="1" customWidth="1"/>
    <col min="8" max="8" width="13" style="18" bestFit="1" customWidth="1"/>
    <col min="9" max="9" width="13.140625" style="1" customWidth="1"/>
    <col min="10" max="157" width="9.140625" style="1"/>
    <col min="158" max="158" width="10.5703125" style="1" customWidth="1"/>
    <col min="159" max="159" width="57.85546875" style="1" customWidth="1"/>
    <col min="160" max="161" width="13.140625" style="1" customWidth="1"/>
    <col min="162" max="162" width="9.28515625" style="1" customWidth="1"/>
    <col min="163" max="169" width="0" style="1" hidden="1" customWidth="1"/>
    <col min="170" max="16384" width="9.140625" style="1"/>
  </cols>
  <sheetData>
    <row r="2" spans="1:9" ht="32.25" customHeight="1" x14ac:dyDescent="0.2">
      <c r="A2" s="49" t="s">
        <v>104</v>
      </c>
      <c r="B2" s="49"/>
      <c r="C2" s="49"/>
      <c r="D2" s="49"/>
      <c r="E2" s="49"/>
      <c r="F2" s="49"/>
      <c r="G2" s="49"/>
      <c r="H2" s="49"/>
      <c r="I2" s="49"/>
    </row>
    <row r="3" spans="1:9" ht="15.75" x14ac:dyDescent="0.25">
      <c r="A3" s="3"/>
      <c r="B3" s="3"/>
      <c r="C3" s="3"/>
    </row>
    <row r="5" spans="1:9" s="6" customFormat="1" ht="82.5" customHeight="1" x14ac:dyDescent="0.2">
      <c r="A5" s="4" t="s">
        <v>85</v>
      </c>
      <c r="B5" s="5" t="s">
        <v>0</v>
      </c>
      <c r="C5" s="20" t="s">
        <v>105</v>
      </c>
      <c r="D5" s="20" t="s">
        <v>106</v>
      </c>
      <c r="E5" s="20" t="s">
        <v>93</v>
      </c>
      <c r="F5" s="20" t="s">
        <v>107</v>
      </c>
      <c r="G5" s="20" t="s">
        <v>108</v>
      </c>
      <c r="H5" s="20" t="s">
        <v>109</v>
      </c>
      <c r="I5" s="20" t="s">
        <v>110</v>
      </c>
    </row>
    <row r="6" spans="1:9" s="10" customFormat="1" ht="15.75" x14ac:dyDescent="0.25">
      <c r="A6" s="7" t="s">
        <v>1</v>
      </c>
      <c r="B6" s="8" t="s">
        <v>2</v>
      </c>
      <c r="C6" s="32">
        <f>SUM(C7+C8+C9+C11+C13+C14)+C10+C12</f>
        <v>71465.499999999985</v>
      </c>
      <c r="D6" s="9">
        <f>SUM(D7:D14)</f>
        <v>98635</v>
      </c>
      <c r="E6" s="22">
        <f t="shared" ref="E6:I6" si="0">SUM(E7+E8+E9+E11+E13+E14+E10+E12)</f>
        <v>76748.7</v>
      </c>
      <c r="F6" s="9">
        <f>E6/C6*100</f>
        <v>107.39265799581619</v>
      </c>
      <c r="G6" s="9">
        <f>E6/D6*100</f>
        <v>77.810817661073656</v>
      </c>
      <c r="H6" s="22">
        <f t="shared" si="0"/>
        <v>83832.5</v>
      </c>
      <c r="I6" s="23">
        <f t="shared" si="0"/>
        <v>76236.3</v>
      </c>
    </row>
    <row r="7" spans="1:9" s="10" customFormat="1" ht="30" x14ac:dyDescent="0.25">
      <c r="A7" s="11" t="s">
        <v>3</v>
      </c>
      <c r="B7" s="12" t="s">
        <v>4</v>
      </c>
      <c r="C7" s="33">
        <v>1729.5</v>
      </c>
      <c r="D7" s="30">
        <v>1684</v>
      </c>
      <c r="E7" s="37">
        <v>1784</v>
      </c>
      <c r="F7" s="28">
        <f t="shared" ref="F7:F12" si="1">E7/C7*100</f>
        <v>103.15119976871929</v>
      </c>
      <c r="G7" s="28">
        <f>E7/D7*100</f>
        <v>105.93824228028504</v>
      </c>
      <c r="H7" s="37">
        <v>1784</v>
      </c>
      <c r="I7" s="37">
        <v>1784</v>
      </c>
    </row>
    <row r="8" spans="1:9" s="10" customFormat="1" ht="30" x14ac:dyDescent="0.25">
      <c r="A8" s="11" t="s">
        <v>5</v>
      </c>
      <c r="B8" s="12" t="s">
        <v>6</v>
      </c>
      <c r="C8" s="33">
        <v>4372.3999999999996</v>
      </c>
      <c r="D8" s="30">
        <v>4239</v>
      </c>
      <c r="E8" s="37">
        <v>4355.2</v>
      </c>
      <c r="F8" s="28">
        <f t="shared" si="1"/>
        <v>99.606623364742475</v>
      </c>
      <c r="G8" s="28">
        <f t="shared" ref="G8:G55" si="2">E8/D8*100</f>
        <v>102.74121255012973</v>
      </c>
      <c r="H8" s="37">
        <v>4355.2</v>
      </c>
      <c r="I8" s="37">
        <v>4355.2</v>
      </c>
    </row>
    <row r="9" spans="1:9" s="10" customFormat="1" ht="45" x14ac:dyDescent="0.25">
      <c r="A9" s="11" t="s">
        <v>7</v>
      </c>
      <c r="B9" s="12" t="s">
        <v>8</v>
      </c>
      <c r="C9" s="26">
        <v>26994.2</v>
      </c>
      <c r="D9" s="30">
        <v>26396</v>
      </c>
      <c r="E9" s="37">
        <v>25572.5</v>
      </c>
      <c r="F9" s="28">
        <f t="shared" si="1"/>
        <v>94.733313082069486</v>
      </c>
      <c r="G9" s="28">
        <f t="shared" si="2"/>
        <v>96.880209122594323</v>
      </c>
      <c r="H9" s="37">
        <v>25595.599999999999</v>
      </c>
      <c r="I9" s="37">
        <v>25619.7</v>
      </c>
    </row>
    <row r="10" spans="1:9" s="10" customFormat="1" ht="15.75" x14ac:dyDescent="0.25">
      <c r="A10" s="11" t="s">
        <v>86</v>
      </c>
      <c r="B10" s="12" t="s">
        <v>87</v>
      </c>
      <c r="C10" s="26">
        <v>27.9</v>
      </c>
      <c r="D10" s="30">
        <v>14</v>
      </c>
      <c r="E10" s="37">
        <v>14.8</v>
      </c>
      <c r="F10" s="28">
        <f t="shared" si="1"/>
        <v>53.046594982078851</v>
      </c>
      <c r="G10" s="28">
        <v>0</v>
      </c>
      <c r="H10" s="37">
        <v>184.4</v>
      </c>
      <c r="I10" s="37">
        <v>0</v>
      </c>
    </row>
    <row r="11" spans="1:9" s="10" customFormat="1" ht="30" x14ac:dyDescent="0.25">
      <c r="A11" s="11" t="s">
        <v>9</v>
      </c>
      <c r="B11" s="12" t="s">
        <v>10</v>
      </c>
      <c r="C11" s="26">
        <v>10109.299999999999</v>
      </c>
      <c r="D11" s="30">
        <v>10429</v>
      </c>
      <c r="E11" s="37">
        <v>10428.700000000001</v>
      </c>
      <c r="F11" s="28">
        <f t="shared" si="1"/>
        <v>103.15946702541225</v>
      </c>
      <c r="G11" s="28">
        <f t="shared" si="2"/>
        <v>99.997123405887436</v>
      </c>
      <c r="H11" s="37">
        <v>10428.700000000001</v>
      </c>
      <c r="I11" s="37">
        <v>10428.700000000001</v>
      </c>
    </row>
    <row r="12" spans="1:9" s="10" customFormat="1" ht="15.75" hidden="1" x14ac:dyDescent="0.25">
      <c r="A12" s="11" t="s">
        <v>88</v>
      </c>
      <c r="B12" s="12" t="s">
        <v>89</v>
      </c>
      <c r="C12" s="26"/>
      <c r="D12" s="30"/>
      <c r="E12" s="37"/>
      <c r="F12" s="28" t="e">
        <f t="shared" si="1"/>
        <v>#DIV/0!</v>
      </c>
      <c r="G12" s="29">
        <v>0</v>
      </c>
      <c r="H12" s="37"/>
      <c r="I12" s="37"/>
    </row>
    <row r="13" spans="1:9" s="10" customFormat="1" ht="15.75" x14ac:dyDescent="0.25">
      <c r="A13" s="11" t="s">
        <v>11</v>
      </c>
      <c r="B13" s="13" t="s">
        <v>12</v>
      </c>
      <c r="C13" s="26">
        <v>0</v>
      </c>
      <c r="D13" s="30">
        <v>0</v>
      </c>
      <c r="E13" s="37">
        <v>90</v>
      </c>
      <c r="F13" s="28">
        <v>0</v>
      </c>
      <c r="G13" s="28">
        <v>90</v>
      </c>
      <c r="H13" s="37">
        <v>90</v>
      </c>
      <c r="I13" s="37">
        <v>90</v>
      </c>
    </row>
    <row r="14" spans="1:9" s="10" customFormat="1" ht="15.75" x14ac:dyDescent="0.25">
      <c r="A14" s="11" t="s">
        <v>13</v>
      </c>
      <c r="B14" s="12" t="s">
        <v>14</v>
      </c>
      <c r="C14" s="26">
        <v>28232.2</v>
      </c>
      <c r="D14" s="30">
        <v>55873</v>
      </c>
      <c r="E14" s="37">
        <v>34503.5</v>
      </c>
      <c r="F14" s="28">
        <f t="shared" ref="F14:F21" si="3">E14/C14*100</f>
        <v>122.21328837285085</v>
      </c>
      <c r="G14" s="28">
        <f t="shared" si="2"/>
        <v>61.753440839045695</v>
      </c>
      <c r="H14" s="37">
        <v>41394.6</v>
      </c>
      <c r="I14" s="37">
        <v>33958.699999999997</v>
      </c>
    </row>
    <row r="15" spans="1:9" s="10" customFormat="1" ht="15.75" hidden="1" x14ac:dyDescent="0.25">
      <c r="A15" s="7" t="s">
        <v>15</v>
      </c>
      <c r="B15" s="8" t="s">
        <v>16</v>
      </c>
      <c r="C15" s="34">
        <f>SUM(C16)</f>
        <v>0</v>
      </c>
      <c r="D15" s="25">
        <f>D16</f>
        <v>0</v>
      </c>
      <c r="E15" s="24">
        <f t="shared" ref="E15" si="4">SUM(E16)</f>
        <v>0</v>
      </c>
      <c r="F15" s="25" t="e">
        <f t="shared" si="3"/>
        <v>#DIV/0!</v>
      </c>
      <c r="G15" s="25" t="e">
        <f t="shared" si="2"/>
        <v>#DIV/0!</v>
      </c>
      <c r="H15" s="24">
        <f t="shared" ref="H15" si="5">SUM(H16)</f>
        <v>0</v>
      </c>
      <c r="I15" s="24">
        <f t="shared" ref="I15" si="6">SUM(I16)</f>
        <v>0</v>
      </c>
    </row>
    <row r="16" spans="1:9" s="10" customFormat="1" ht="15.75" hidden="1" x14ac:dyDescent="0.25">
      <c r="A16" s="11" t="s">
        <v>17</v>
      </c>
      <c r="B16" s="13" t="s">
        <v>18</v>
      </c>
      <c r="C16" s="26"/>
      <c r="D16" s="35"/>
      <c r="E16" s="37"/>
      <c r="F16" s="28" t="e">
        <f t="shared" si="3"/>
        <v>#DIV/0!</v>
      </c>
      <c r="G16" s="28" t="e">
        <f t="shared" si="2"/>
        <v>#DIV/0!</v>
      </c>
      <c r="H16" s="37"/>
      <c r="I16" s="37"/>
    </row>
    <row r="17" spans="1:9" s="10" customFormat="1" ht="15.75" x14ac:dyDescent="0.25">
      <c r="A17" s="7" t="s">
        <v>19</v>
      </c>
      <c r="B17" s="8" t="s">
        <v>20</v>
      </c>
      <c r="C17" s="34">
        <f>C18+C19</f>
        <v>5135.6000000000004</v>
      </c>
      <c r="D17" s="34">
        <f t="shared" ref="D17:E17" si="7">D18+D19</f>
        <v>2455</v>
      </c>
      <c r="E17" s="34">
        <f t="shared" si="7"/>
        <v>1104</v>
      </c>
      <c r="F17" s="25">
        <f t="shared" si="3"/>
        <v>21.497001324090657</v>
      </c>
      <c r="G17" s="25">
        <f t="shared" si="2"/>
        <v>44.96945010183299</v>
      </c>
      <c r="H17" s="34">
        <f t="shared" ref="H17" si="8">H18+H19</f>
        <v>200</v>
      </c>
      <c r="I17" s="34">
        <f t="shared" ref="I17" si="9">I18+I19</f>
        <v>200</v>
      </c>
    </row>
    <row r="18" spans="1:9" s="10" customFormat="1" ht="30" x14ac:dyDescent="0.25">
      <c r="A18" s="11" t="s">
        <v>21</v>
      </c>
      <c r="B18" s="12" t="s">
        <v>22</v>
      </c>
      <c r="C18" s="26">
        <v>2219.1999999999998</v>
      </c>
      <c r="D18" s="36">
        <v>2455</v>
      </c>
      <c r="E18" s="38">
        <v>1104</v>
      </c>
      <c r="F18" s="28">
        <f t="shared" si="3"/>
        <v>49.747656813266047</v>
      </c>
      <c r="G18" s="28">
        <f t="shared" si="2"/>
        <v>44.96945010183299</v>
      </c>
      <c r="H18" s="38">
        <v>200</v>
      </c>
      <c r="I18" s="38">
        <v>200</v>
      </c>
    </row>
    <row r="19" spans="1:9" s="10" customFormat="1" ht="15.75" x14ac:dyDescent="0.25">
      <c r="A19" s="11" t="s">
        <v>94</v>
      </c>
      <c r="B19" s="12" t="s">
        <v>95</v>
      </c>
      <c r="C19" s="26">
        <v>2916.4</v>
      </c>
      <c r="D19" s="36">
        <v>0</v>
      </c>
      <c r="E19" s="38">
        <v>0</v>
      </c>
      <c r="F19" s="28">
        <v>0</v>
      </c>
      <c r="G19" s="28">
        <v>0</v>
      </c>
      <c r="H19" s="38">
        <v>0</v>
      </c>
      <c r="I19" s="38">
        <v>0</v>
      </c>
    </row>
    <row r="20" spans="1:9" s="10" customFormat="1" ht="15.75" x14ac:dyDescent="0.25">
      <c r="A20" s="7" t="s">
        <v>23</v>
      </c>
      <c r="B20" s="8" t="s">
        <v>24</v>
      </c>
      <c r="C20" s="34">
        <f>SUM(C23+C25+C22+C24+C21)</f>
        <v>34147.599999999999</v>
      </c>
      <c r="D20" s="25">
        <f>SUM(D21:D25)</f>
        <v>45810</v>
      </c>
      <c r="E20" s="25">
        <f t="shared" ref="E20:I20" si="10">SUM(E23+E25+E22+E24+E21)</f>
        <v>27595.5</v>
      </c>
      <c r="F20" s="25">
        <f t="shared" si="3"/>
        <v>80.812414342442807</v>
      </c>
      <c r="G20" s="25">
        <f t="shared" si="2"/>
        <v>60.239030779305821</v>
      </c>
      <c r="H20" s="24">
        <f t="shared" si="10"/>
        <v>29770.2</v>
      </c>
      <c r="I20" s="24">
        <f t="shared" si="10"/>
        <v>26361.1</v>
      </c>
    </row>
    <row r="21" spans="1:9" s="10" customFormat="1" ht="15.75" x14ac:dyDescent="0.25">
      <c r="A21" s="14" t="s">
        <v>25</v>
      </c>
      <c r="B21" s="15" t="s">
        <v>26</v>
      </c>
      <c r="C21" s="26">
        <v>618.6</v>
      </c>
      <c r="D21" s="26">
        <v>1080</v>
      </c>
      <c r="E21" s="37">
        <v>286.3</v>
      </c>
      <c r="F21" s="28">
        <f t="shared" si="3"/>
        <v>46.281926931781442</v>
      </c>
      <c r="G21" s="28">
        <f t="shared" si="2"/>
        <v>26.50925925925926</v>
      </c>
      <c r="H21" s="37">
        <v>286.3</v>
      </c>
      <c r="I21" s="37">
        <v>286.3</v>
      </c>
    </row>
    <row r="22" spans="1:9" s="10" customFormat="1" ht="15.75" hidden="1" x14ac:dyDescent="0.25">
      <c r="A22" s="11" t="s">
        <v>27</v>
      </c>
      <c r="B22" s="13" t="s">
        <v>28</v>
      </c>
      <c r="C22" s="26"/>
      <c r="D22" s="26"/>
      <c r="E22" s="37"/>
      <c r="F22" s="28">
        <v>0</v>
      </c>
      <c r="G22" s="28" t="e">
        <f t="shared" si="2"/>
        <v>#DIV/0!</v>
      </c>
      <c r="H22" s="37"/>
      <c r="I22" s="37"/>
    </row>
    <row r="23" spans="1:9" s="10" customFormat="1" ht="15.75" x14ac:dyDescent="0.25">
      <c r="A23" s="11" t="s">
        <v>29</v>
      </c>
      <c r="B23" s="13" t="s">
        <v>30</v>
      </c>
      <c r="C23" s="26">
        <v>4500</v>
      </c>
      <c r="D23" s="26">
        <v>10240</v>
      </c>
      <c r="E23" s="37">
        <v>5346.3</v>
      </c>
      <c r="F23" s="28">
        <f t="shared" ref="F23:F33" si="11">E23/C23*100</f>
        <v>118.80666666666666</v>
      </c>
      <c r="G23" s="28">
        <f t="shared" si="2"/>
        <v>52.2099609375</v>
      </c>
      <c r="H23" s="37">
        <v>5318.3</v>
      </c>
      <c r="I23" s="37">
        <v>2500</v>
      </c>
    </row>
    <row r="24" spans="1:9" s="10" customFormat="1" ht="15.75" x14ac:dyDescent="0.25">
      <c r="A24" s="11" t="s">
        <v>31</v>
      </c>
      <c r="B24" s="13" t="s">
        <v>32</v>
      </c>
      <c r="C24" s="26">
        <v>28111.9</v>
      </c>
      <c r="D24" s="37">
        <v>30693</v>
      </c>
      <c r="E24" s="37">
        <v>21297.5</v>
      </c>
      <c r="F24" s="28">
        <f t="shared" si="11"/>
        <v>75.759731643894582</v>
      </c>
      <c r="G24" s="28">
        <f t="shared" si="2"/>
        <v>69.388785716612915</v>
      </c>
      <c r="H24" s="37">
        <v>23500.2</v>
      </c>
      <c r="I24" s="37">
        <v>23500.2</v>
      </c>
    </row>
    <row r="25" spans="1:9" s="10" customFormat="1" ht="15.75" x14ac:dyDescent="0.25">
      <c r="A25" s="11" t="s">
        <v>33</v>
      </c>
      <c r="B25" s="12" t="s">
        <v>34</v>
      </c>
      <c r="C25" s="26">
        <v>917.1</v>
      </c>
      <c r="D25" s="26">
        <v>3797</v>
      </c>
      <c r="E25" s="37">
        <v>665.4</v>
      </c>
      <c r="F25" s="28">
        <f t="shared" si="11"/>
        <v>72.554792280013075</v>
      </c>
      <c r="G25" s="28">
        <f t="shared" si="2"/>
        <v>17.524361337898338</v>
      </c>
      <c r="H25" s="37">
        <v>665.4</v>
      </c>
      <c r="I25" s="37">
        <v>74.599999999999994</v>
      </c>
    </row>
    <row r="26" spans="1:9" s="10" customFormat="1" ht="15.75" x14ac:dyDescent="0.25">
      <c r="A26" s="7" t="s">
        <v>35</v>
      </c>
      <c r="B26" s="8" t="s">
        <v>36</v>
      </c>
      <c r="C26" s="32">
        <f>SUM(C27+C28+C30+C29)</f>
        <v>62332.3</v>
      </c>
      <c r="D26" s="9">
        <f>SUM(D27:D30)</f>
        <v>61132</v>
      </c>
      <c r="E26" s="9">
        <f t="shared" ref="E26" si="12">SUM(E27+E28+E30+E29)</f>
        <v>53562.7</v>
      </c>
      <c r="F26" s="9">
        <f t="shared" si="11"/>
        <v>85.930889763413177</v>
      </c>
      <c r="G26" s="9">
        <f t="shared" si="2"/>
        <v>87.618105084080341</v>
      </c>
      <c r="H26" s="22">
        <f t="shared" ref="H26" si="13">SUM(H27+H28+H30+H29)</f>
        <v>52947.3</v>
      </c>
      <c r="I26" s="22">
        <f t="shared" ref="I26" si="14">SUM(I27+I28+I30+I29)</f>
        <v>52723.8</v>
      </c>
    </row>
    <row r="27" spans="1:9" s="10" customFormat="1" ht="15.75" x14ac:dyDescent="0.25">
      <c r="A27" s="11" t="s">
        <v>37</v>
      </c>
      <c r="B27" s="13" t="s">
        <v>38</v>
      </c>
      <c r="C27" s="26">
        <v>3987.8</v>
      </c>
      <c r="D27" s="38">
        <v>0</v>
      </c>
      <c r="E27" s="38">
        <v>0</v>
      </c>
      <c r="F27" s="28">
        <f t="shared" si="11"/>
        <v>0</v>
      </c>
      <c r="G27" s="28">
        <v>0</v>
      </c>
      <c r="H27" s="38">
        <v>0</v>
      </c>
      <c r="I27" s="38">
        <v>0</v>
      </c>
    </row>
    <row r="28" spans="1:9" s="10" customFormat="1" ht="15.75" x14ac:dyDescent="0.25">
      <c r="A28" s="11" t="s">
        <v>39</v>
      </c>
      <c r="B28" s="13" t="s">
        <v>40</v>
      </c>
      <c r="C28" s="26">
        <v>58344.4</v>
      </c>
      <c r="D28" s="38">
        <v>61122</v>
      </c>
      <c r="E28" s="38">
        <v>53526.2</v>
      </c>
      <c r="F28" s="28">
        <f t="shared" si="11"/>
        <v>91.741795270840043</v>
      </c>
      <c r="G28" s="28">
        <f t="shared" si="2"/>
        <v>87.572723405647707</v>
      </c>
      <c r="H28" s="38">
        <v>52910.8</v>
      </c>
      <c r="I28" s="38">
        <v>52687.3</v>
      </c>
    </row>
    <row r="29" spans="1:9" s="10" customFormat="1" ht="15.75" x14ac:dyDescent="0.25">
      <c r="A29" s="11" t="s">
        <v>41</v>
      </c>
      <c r="B29" s="13" t="s">
        <v>42</v>
      </c>
      <c r="C29" s="26">
        <v>0</v>
      </c>
      <c r="D29" s="26">
        <v>0</v>
      </c>
      <c r="E29" s="38">
        <v>0</v>
      </c>
      <c r="F29" s="28">
        <v>0</v>
      </c>
      <c r="G29" s="28">
        <v>0</v>
      </c>
      <c r="H29" s="38">
        <v>0</v>
      </c>
      <c r="I29" s="38">
        <v>0</v>
      </c>
    </row>
    <row r="30" spans="1:9" s="10" customFormat="1" ht="15.75" x14ac:dyDescent="0.25">
      <c r="A30" s="11" t="s">
        <v>43</v>
      </c>
      <c r="B30" s="13" t="s">
        <v>44</v>
      </c>
      <c r="C30" s="26">
        <v>0.1</v>
      </c>
      <c r="D30" s="38">
        <v>10</v>
      </c>
      <c r="E30" s="38">
        <v>36.5</v>
      </c>
      <c r="F30" s="28">
        <v>0</v>
      </c>
      <c r="G30" s="28">
        <f t="shared" si="2"/>
        <v>365</v>
      </c>
      <c r="H30" s="38">
        <v>36.5</v>
      </c>
      <c r="I30" s="38">
        <v>36.5</v>
      </c>
    </row>
    <row r="31" spans="1:9" s="10" customFormat="1" ht="15.75" x14ac:dyDescent="0.25">
      <c r="A31" s="7" t="s">
        <v>45</v>
      </c>
      <c r="B31" s="8" t="s">
        <v>46</v>
      </c>
      <c r="C31" s="34">
        <f>SUM(C32+C33+C35+C36)+C34</f>
        <v>492777.9</v>
      </c>
      <c r="D31" s="9">
        <f>SUM(D32:D36)</f>
        <v>564423</v>
      </c>
      <c r="E31" s="9">
        <f t="shared" ref="E31" si="15">E32+E33+E35+E36+E34</f>
        <v>595740.6</v>
      </c>
      <c r="F31" s="9">
        <f t="shared" si="11"/>
        <v>120.89434205551829</v>
      </c>
      <c r="G31" s="9">
        <f t="shared" si="2"/>
        <v>105.54860450406875</v>
      </c>
      <c r="H31" s="22">
        <f t="shared" ref="H31" si="16">H32+H33+H35+H36+H34</f>
        <v>631527.80000000005</v>
      </c>
      <c r="I31" s="22">
        <f t="shared" ref="I31" si="17">I32+I33+I35+I36+I34</f>
        <v>569172.40000000014</v>
      </c>
    </row>
    <row r="32" spans="1:9" s="10" customFormat="1" ht="15.75" x14ac:dyDescent="0.25">
      <c r="A32" s="11" t="s">
        <v>47</v>
      </c>
      <c r="B32" s="13" t="s">
        <v>48</v>
      </c>
      <c r="C32" s="26">
        <v>107996.9</v>
      </c>
      <c r="D32" s="38">
        <v>125181</v>
      </c>
      <c r="E32" s="38">
        <v>121131.1</v>
      </c>
      <c r="F32" s="28">
        <f t="shared" si="11"/>
        <v>112.16164538056186</v>
      </c>
      <c r="G32" s="28">
        <f t="shared" si="2"/>
        <v>96.764764620829041</v>
      </c>
      <c r="H32" s="38">
        <v>126194.1</v>
      </c>
      <c r="I32" s="38">
        <v>121605.2</v>
      </c>
    </row>
    <row r="33" spans="1:9" s="10" customFormat="1" ht="15.75" x14ac:dyDescent="0.25">
      <c r="A33" s="11" t="s">
        <v>49</v>
      </c>
      <c r="B33" s="13" t="s">
        <v>50</v>
      </c>
      <c r="C33" s="26">
        <v>364675.9</v>
      </c>
      <c r="D33" s="38">
        <v>416210</v>
      </c>
      <c r="E33" s="38">
        <v>451347</v>
      </c>
      <c r="F33" s="28">
        <f t="shared" si="11"/>
        <v>123.76661029697875</v>
      </c>
      <c r="G33" s="28">
        <f t="shared" si="2"/>
        <v>108.44213257730473</v>
      </c>
      <c r="H33" s="38">
        <v>482010.8</v>
      </c>
      <c r="I33" s="38">
        <v>425289.2</v>
      </c>
    </row>
    <row r="34" spans="1:9" s="10" customFormat="1" ht="15.75" x14ac:dyDescent="0.25">
      <c r="A34" s="11" t="s">
        <v>90</v>
      </c>
      <c r="B34" s="21" t="s">
        <v>91</v>
      </c>
      <c r="C34" s="26">
        <v>5065.1000000000004</v>
      </c>
      <c r="D34" s="26">
        <v>6738</v>
      </c>
      <c r="E34" s="38">
        <v>8585.6</v>
      </c>
      <c r="F34" s="28">
        <v>0</v>
      </c>
      <c r="G34" s="28">
        <f t="shared" si="2"/>
        <v>127.42059958444642</v>
      </c>
      <c r="H34" s="38">
        <v>8646</v>
      </c>
      <c r="I34" s="38">
        <v>8526.7999999999993</v>
      </c>
    </row>
    <row r="35" spans="1:9" s="10" customFormat="1" ht="15.75" x14ac:dyDescent="0.25">
      <c r="A35" s="11" t="s">
        <v>51</v>
      </c>
      <c r="B35" s="13" t="s">
        <v>52</v>
      </c>
      <c r="C35" s="26">
        <v>2940.7</v>
      </c>
      <c r="D35" s="26">
        <v>3147</v>
      </c>
      <c r="E35" s="38">
        <v>1152.0999999999999</v>
      </c>
      <c r="F35" s="28">
        <f t="shared" ref="F35:F51" si="18">E35/C35*100</f>
        <v>39.177746794980791</v>
      </c>
      <c r="G35" s="28">
        <f t="shared" si="2"/>
        <v>36.609469335875431</v>
      </c>
      <c r="H35" s="38">
        <v>1152.0999999999999</v>
      </c>
      <c r="I35" s="38">
        <v>226.4</v>
      </c>
    </row>
    <row r="36" spans="1:9" s="10" customFormat="1" ht="15.75" x14ac:dyDescent="0.25">
      <c r="A36" s="11" t="s">
        <v>53</v>
      </c>
      <c r="B36" s="13" t="s">
        <v>54</v>
      </c>
      <c r="C36" s="26">
        <v>12099.3</v>
      </c>
      <c r="D36" s="26">
        <v>13147</v>
      </c>
      <c r="E36" s="38">
        <v>13524.8</v>
      </c>
      <c r="F36" s="28">
        <f t="shared" si="18"/>
        <v>111.78167331994413</v>
      </c>
      <c r="G36" s="28">
        <f t="shared" si="2"/>
        <v>102.8736593899749</v>
      </c>
      <c r="H36" s="38">
        <v>13524.8</v>
      </c>
      <c r="I36" s="38">
        <v>13524.8</v>
      </c>
    </row>
    <row r="37" spans="1:9" s="16" customFormat="1" ht="15.75" x14ac:dyDescent="0.25">
      <c r="A37" s="7" t="s">
        <v>55</v>
      </c>
      <c r="B37" s="8" t="s">
        <v>56</v>
      </c>
      <c r="C37" s="32">
        <f>SUM(C38+C39)</f>
        <v>52216.5</v>
      </c>
      <c r="D37" s="9">
        <f>SUM(D38:D39)</f>
        <v>63601</v>
      </c>
      <c r="E37" s="9">
        <f t="shared" ref="E37" si="19">SUM(E38+E39)</f>
        <v>58662.3</v>
      </c>
      <c r="F37" s="9">
        <f t="shared" si="18"/>
        <v>112.34437390480021</v>
      </c>
      <c r="G37" s="9">
        <f t="shared" si="2"/>
        <v>92.234870520903769</v>
      </c>
      <c r="H37" s="22">
        <f t="shared" ref="H37" si="20">SUM(H38+H39)</f>
        <v>56769.8</v>
      </c>
      <c r="I37" s="22">
        <f t="shared" ref="I37" si="21">SUM(I38+I39)</f>
        <v>56769.8</v>
      </c>
    </row>
    <row r="38" spans="1:9" s="10" customFormat="1" ht="15.75" x14ac:dyDescent="0.25">
      <c r="A38" s="11" t="s">
        <v>57</v>
      </c>
      <c r="B38" s="13" t="s">
        <v>58</v>
      </c>
      <c r="C38" s="26">
        <v>38700.6</v>
      </c>
      <c r="D38" s="37">
        <v>50337</v>
      </c>
      <c r="E38" s="37">
        <v>45210.5</v>
      </c>
      <c r="F38" s="28">
        <f t="shared" si="18"/>
        <v>116.82118623483875</v>
      </c>
      <c r="G38" s="28">
        <f t="shared" si="2"/>
        <v>89.815642569084375</v>
      </c>
      <c r="H38" s="37">
        <v>43723.6</v>
      </c>
      <c r="I38" s="37">
        <v>43723.6</v>
      </c>
    </row>
    <row r="39" spans="1:9" s="10" customFormat="1" ht="15.75" x14ac:dyDescent="0.25">
      <c r="A39" s="11" t="s">
        <v>59</v>
      </c>
      <c r="B39" s="13" t="s">
        <v>60</v>
      </c>
      <c r="C39" s="26">
        <v>13515.9</v>
      </c>
      <c r="D39" s="26">
        <v>13264</v>
      </c>
      <c r="E39" s="37">
        <v>13451.8</v>
      </c>
      <c r="F39" s="28">
        <f t="shared" si="18"/>
        <v>99.525743753653103</v>
      </c>
      <c r="G39" s="28">
        <f t="shared" si="2"/>
        <v>101.41586248492158</v>
      </c>
      <c r="H39" s="37">
        <v>13046.2</v>
      </c>
      <c r="I39" s="37">
        <v>13046.2</v>
      </c>
    </row>
    <row r="40" spans="1:9" s="16" customFormat="1" ht="15.75" x14ac:dyDescent="0.25">
      <c r="A40" s="7" t="s">
        <v>61</v>
      </c>
      <c r="B40" s="8" t="s">
        <v>62</v>
      </c>
      <c r="C40" s="32">
        <f>SUM(C41+C42+C43)+C44</f>
        <v>48699.600000000006</v>
      </c>
      <c r="D40" s="32">
        <f t="shared" ref="D40:E40" si="22">SUM(D41+D42+D43)+D44</f>
        <v>59603</v>
      </c>
      <c r="E40" s="32">
        <f t="shared" si="22"/>
        <v>67545.2</v>
      </c>
      <c r="F40" s="9">
        <f t="shared" si="18"/>
        <v>138.69764844064426</v>
      </c>
      <c r="G40" s="9">
        <f t="shared" si="2"/>
        <v>113.32516819623173</v>
      </c>
      <c r="H40" s="40">
        <f t="shared" ref="H40" si="23">SUM(H41+H42+H43)+H44</f>
        <v>68984.600000000006</v>
      </c>
      <c r="I40" s="40">
        <f t="shared" ref="I40" si="24">SUM(I41+I42+I43)+I44</f>
        <v>58045.8</v>
      </c>
    </row>
    <row r="41" spans="1:9" s="10" customFormat="1" ht="15.75" x14ac:dyDescent="0.25">
      <c r="A41" s="11" t="s">
        <v>63</v>
      </c>
      <c r="B41" s="12" t="s">
        <v>64</v>
      </c>
      <c r="C41" s="26">
        <v>4971.8999999999996</v>
      </c>
      <c r="D41" s="26">
        <v>5134</v>
      </c>
      <c r="E41" s="38">
        <v>5147</v>
      </c>
      <c r="F41" s="28">
        <f t="shared" si="18"/>
        <v>103.52179247370221</v>
      </c>
      <c r="G41" s="28">
        <f t="shared" si="2"/>
        <v>100.2532138683288</v>
      </c>
      <c r="H41" s="38">
        <v>5147</v>
      </c>
      <c r="I41" s="38">
        <v>5147</v>
      </c>
    </row>
    <row r="42" spans="1:9" s="10" customFormat="1" ht="15.75" x14ac:dyDescent="0.25">
      <c r="A42" s="11" t="s">
        <v>65</v>
      </c>
      <c r="B42" s="12" t="s">
        <v>66</v>
      </c>
      <c r="C42" s="26">
        <v>3920.8</v>
      </c>
      <c r="D42" s="26">
        <v>3929</v>
      </c>
      <c r="E42" s="38">
        <v>3519.9</v>
      </c>
      <c r="F42" s="28">
        <f t="shared" si="18"/>
        <v>89.775045908998166</v>
      </c>
      <c r="G42" s="28">
        <f t="shared" si="2"/>
        <v>89.587681343853404</v>
      </c>
      <c r="H42" s="38">
        <v>3545.5</v>
      </c>
      <c r="I42" s="38">
        <v>90</v>
      </c>
    </row>
    <row r="43" spans="1:9" s="10" customFormat="1" ht="15.75" x14ac:dyDescent="0.25">
      <c r="A43" s="11" t="s">
        <v>67</v>
      </c>
      <c r="B43" s="12" t="s">
        <v>68</v>
      </c>
      <c r="C43" s="26">
        <v>38104.9</v>
      </c>
      <c r="D43" s="26">
        <v>48701</v>
      </c>
      <c r="E43" s="38">
        <v>56974.3</v>
      </c>
      <c r="F43" s="28">
        <f t="shared" si="18"/>
        <v>149.51961558749662</v>
      </c>
      <c r="G43" s="28">
        <f t="shared" si="2"/>
        <v>116.98794685940742</v>
      </c>
      <c r="H43" s="38">
        <v>58388.1</v>
      </c>
      <c r="I43" s="38">
        <v>50904.800000000003</v>
      </c>
    </row>
    <row r="44" spans="1:9" s="10" customFormat="1" ht="15.75" x14ac:dyDescent="0.25">
      <c r="A44" s="11" t="s">
        <v>96</v>
      </c>
      <c r="B44" s="12" t="s">
        <v>97</v>
      </c>
      <c r="C44" s="26">
        <v>1702</v>
      </c>
      <c r="D44" s="26">
        <v>1839</v>
      </c>
      <c r="E44" s="38">
        <v>1904</v>
      </c>
      <c r="F44" s="28">
        <f t="shared" si="18"/>
        <v>111.86839012925969</v>
      </c>
      <c r="G44" s="28">
        <f t="shared" si="2"/>
        <v>103.53452963567156</v>
      </c>
      <c r="H44" s="38">
        <v>1904</v>
      </c>
      <c r="I44" s="38">
        <v>1904</v>
      </c>
    </row>
    <row r="45" spans="1:9" s="10" customFormat="1" ht="15.75" x14ac:dyDescent="0.25">
      <c r="A45" s="7" t="s">
        <v>69</v>
      </c>
      <c r="B45" s="8" t="s">
        <v>70</v>
      </c>
      <c r="C45" s="34">
        <f>SUM(C46+C47)</f>
        <v>50953.4</v>
      </c>
      <c r="D45" s="25">
        <f>SUM(D46:D47)</f>
        <v>700</v>
      </c>
      <c r="E45" s="25">
        <f t="shared" ref="E45" si="25">SUM(E46+E47)</f>
        <v>100</v>
      </c>
      <c r="F45" s="25">
        <f t="shared" si="18"/>
        <v>0.1962577570878489</v>
      </c>
      <c r="G45" s="25">
        <f t="shared" si="2"/>
        <v>14.285714285714285</v>
      </c>
      <c r="H45" s="24">
        <f t="shared" ref="H45" si="26">SUM(H46+H47)</f>
        <v>100</v>
      </c>
      <c r="I45" s="24">
        <f t="shared" ref="I45" si="27">SUM(I46+I47)</f>
        <v>100</v>
      </c>
    </row>
    <row r="46" spans="1:9" s="10" customFormat="1" ht="15.75" hidden="1" x14ac:dyDescent="0.25">
      <c r="A46" s="11" t="s">
        <v>71</v>
      </c>
      <c r="B46" s="12" t="s">
        <v>72</v>
      </c>
      <c r="C46" s="26"/>
      <c r="D46" s="26"/>
      <c r="E46" s="38"/>
      <c r="F46" s="28" t="e">
        <f t="shared" si="18"/>
        <v>#DIV/0!</v>
      </c>
      <c r="G46" s="28" t="e">
        <f t="shared" si="2"/>
        <v>#DIV/0!</v>
      </c>
      <c r="H46" s="38"/>
      <c r="I46" s="38"/>
    </row>
    <row r="47" spans="1:9" s="10" customFormat="1" ht="15.75" x14ac:dyDescent="0.25">
      <c r="A47" s="11" t="s">
        <v>73</v>
      </c>
      <c r="B47" s="12" t="s">
        <v>74</v>
      </c>
      <c r="C47" s="26">
        <v>50953.4</v>
      </c>
      <c r="D47" s="26">
        <v>700</v>
      </c>
      <c r="E47" s="38">
        <v>100</v>
      </c>
      <c r="F47" s="28">
        <f t="shared" si="18"/>
        <v>0.1962577570878489</v>
      </c>
      <c r="G47" s="28">
        <f t="shared" si="2"/>
        <v>14.285714285714285</v>
      </c>
      <c r="H47" s="38">
        <v>100</v>
      </c>
      <c r="I47" s="38">
        <v>100</v>
      </c>
    </row>
    <row r="48" spans="1:9" s="10" customFormat="1" ht="15.75" x14ac:dyDescent="0.25">
      <c r="A48" s="7" t="s">
        <v>75</v>
      </c>
      <c r="B48" s="8" t="s">
        <v>76</v>
      </c>
      <c r="C48" s="34">
        <f>SUM(C49+C50)</f>
        <v>2191.6999999999998</v>
      </c>
      <c r="D48" s="25">
        <f>SUM(D49:D50)</f>
        <v>1250</v>
      </c>
      <c r="E48" s="25">
        <f t="shared" ref="E48" si="28">SUM(E49+E50)</f>
        <v>1000</v>
      </c>
      <c r="F48" s="25">
        <f t="shared" si="18"/>
        <v>45.626682483916596</v>
      </c>
      <c r="G48" s="25">
        <f t="shared" si="2"/>
        <v>80</v>
      </c>
      <c r="H48" s="24">
        <f t="shared" ref="H48" si="29">SUM(H49+H50)</f>
        <v>1000</v>
      </c>
      <c r="I48" s="24">
        <f t="shared" ref="I48" si="30">SUM(I49+I50)</f>
        <v>1000</v>
      </c>
    </row>
    <row r="49" spans="1:9" s="10" customFormat="1" ht="15.75" x14ac:dyDescent="0.25">
      <c r="A49" s="11" t="s">
        <v>77</v>
      </c>
      <c r="B49" s="12" t="s">
        <v>78</v>
      </c>
      <c r="C49" s="26">
        <v>2191.6999999999998</v>
      </c>
      <c r="D49" s="26">
        <v>1250</v>
      </c>
      <c r="E49" s="38">
        <v>1000</v>
      </c>
      <c r="F49" s="28">
        <f t="shared" si="18"/>
        <v>45.626682483916596</v>
      </c>
      <c r="G49" s="28">
        <f t="shared" si="2"/>
        <v>80</v>
      </c>
      <c r="H49" s="38">
        <v>1000</v>
      </c>
      <c r="I49" s="38">
        <v>1000</v>
      </c>
    </row>
    <row r="50" spans="1:9" s="10" customFormat="1" ht="15" hidden="1" x14ac:dyDescent="0.25">
      <c r="A50" s="11" t="s">
        <v>77</v>
      </c>
      <c r="B50" s="12" t="s">
        <v>78</v>
      </c>
      <c r="C50" s="26"/>
      <c r="D50" s="30">
        <v>0</v>
      </c>
      <c r="E50" s="28"/>
      <c r="F50" s="28" t="e">
        <f t="shared" si="18"/>
        <v>#DIV/0!</v>
      </c>
      <c r="G50" s="28" t="e">
        <f t="shared" si="2"/>
        <v>#DIV/0!</v>
      </c>
      <c r="H50" s="28"/>
      <c r="I50" s="28"/>
    </row>
    <row r="51" spans="1:9" s="10" customFormat="1" ht="15.75" hidden="1" x14ac:dyDescent="0.25">
      <c r="A51" s="7" t="s">
        <v>79</v>
      </c>
      <c r="B51" s="8" t="s">
        <v>80</v>
      </c>
      <c r="C51" s="34">
        <f>SUM(C52)</f>
        <v>0</v>
      </c>
      <c r="D51" s="25">
        <f>D52</f>
        <v>0</v>
      </c>
      <c r="E51" s="25">
        <f t="shared" ref="E51" si="31">SUM(E52)</f>
        <v>0</v>
      </c>
      <c r="F51" s="25" t="e">
        <f t="shared" si="18"/>
        <v>#DIV/0!</v>
      </c>
      <c r="G51" s="25" t="e">
        <f t="shared" si="2"/>
        <v>#DIV/0!</v>
      </c>
      <c r="H51" s="24">
        <f t="shared" ref="H51" si="32">SUM(H52)</f>
        <v>0</v>
      </c>
      <c r="I51" s="24">
        <f t="shared" ref="I51" si="33">SUM(I52)</f>
        <v>0</v>
      </c>
    </row>
    <row r="52" spans="1:9" s="10" customFormat="1" ht="15.75" hidden="1" x14ac:dyDescent="0.25">
      <c r="A52" s="11" t="s">
        <v>81</v>
      </c>
      <c r="B52" s="12" t="s">
        <v>82</v>
      </c>
      <c r="C52" s="26"/>
      <c r="D52" s="26"/>
      <c r="E52" s="37"/>
      <c r="F52" s="28" t="e">
        <f>E52/C52*100</f>
        <v>#DIV/0!</v>
      </c>
      <c r="G52" s="28" t="e">
        <f t="shared" si="2"/>
        <v>#DIV/0!</v>
      </c>
      <c r="H52" s="37"/>
      <c r="I52" s="37"/>
    </row>
    <row r="53" spans="1:9" s="48" customFormat="1" ht="28.5" x14ac:dyDescent="0.2">
      <c r="A53" s="45" t="s">
        <v>98</v>
      </c>
      <c r="B53" s="46" t="s">
        <v>99</v>
      </c>
      <c r="C53" s="47">
        <f>C54+C55</f>
        <v>95061.299999999988</v>
      </c>
      <c r="D53" s="47">
        <f t="shared" ref="D53:E53" si="34">D54+D55</f>
        <v>87608</v>
      </c>
      <c r="E53" s="47">
        <f t="shared" si="34"/>
        <v>74304.600000000006</v>
      </c>
      <c r="F53" s="28">
        <f t="shared" ref="F53:F55" si="35">E53/C53*100</f>
        <v>78.16493147053535</v>
      </c>
      <c r="G53" s="28">
        <f t="shared" si="2"/>
        <v>84.814857090676654</v>
      </c>
      <c r="H53" s="47">
        <f t="shared" ref="H53:I53" si="36">H54+H55</f>
        <v>42596.800000000003</v>
      </c>
      <c r="I53" s="47">
        <f t="shared" si="36"/>
        <v>42853.8</v>
      </c>
    </row>
    <row r="54" spans="1:9" s="10" customFormat="1" ht="30" x14ac:dyDescent="0.25">
      <c r="A54" s="11" t="s">
        <v>100</v>
      </c>
      <c r="B54" s="12" t="s">
        <v>101</v>
      </c>
      <c r="C54" s="43">
        <v>54479.6</v>
      </c>
      <c r="D54" s="26">
        <v>41980</v>
      </c>
      <c r="E54" s="37">
        <v>42304.6</v>
      </c>
      <c r="F54" s="28">
        <f t="shared" si="35"/>
        <v>77.652185405179182</v>
      </c>
      <c r="G54" s="28">
        <f t="shared" si="2"/>
        <v>100.77322534540257</v>
      </c>
      <c r="H54" s="37">
        <v>42596.800000000003</v>
      </c>
      <c r="I54" s="37">
        <v>42853.8</v>
      </c>
    </row>
    <row r="55" spans="1:9" s="10" customFormat="1" ht="15.75" x14ac:dyDescent="0.25">
      <c r="A55" s="11" t="s">
        <v>102</v>
      </c>
      <c r="B55" s="12" t="s">
        <v>103</v>
      </c>
      <c r="C55" s="43">
        <v>40581.699999999997</v>
      </c>
      <c r="D55" s="26">
        <v>45628</v>
      </c>
      <c r="E55" s="37">
        <v>32000</v>
      </c>
      <c r="F55" s="28">
        <f t="shared" si="35"/>
        <v>78.853276230419141</v>
      </c>
      <c r="G55" s="28">
        <f t="shared" si="2"/>
        <v>70.13237485754361</v>
      </c>
      <c r="H55" s="37">
        <v>0</v>
      </c>
      <c r="I55" s="37">
        <v>0</v>
      </c>
    </row>
    <row r="56" spans="1:9" s="10" customFormat="1" ht="15.75" x14ac:dyDescent="0.25">
      <c r="A56" s="11"/>
      <c r="B56" s="42" t="s">
        <v>92</v>
      </c>
      <c r="C56" s="41">
        <v>0</v>
      </c>
      <c r="D56" s="27">
        <v>0</v>
      </c>
      <c r="E56" s="28">
        <v>0</v>
      </c>
      <c r="F56" s="28">
        <v>0</v>
      </c>
      <c r="G56" s="28">
        <v>0</v>
      </c>
      <c r="H56" s="37">
        <v>10889</v>
      </c>
      <c r="I56" s="39">
        <v>18950</v>
      </c>
    </row>
    <row r="57" spans="1:9" s="10" customFormat="1" ht="15.75" x14ac:dyDescent="0.25">
      <c r="A57" s="11"/>
      <c r="B57" s="44"/>
      <c r="D57" s="27"/>
      <c r="E57" s="28"/>
      <c r="F57" s="28"/>
      <c r="G57" s="28"/>
      <c r="H57" s="37"/>
      <c r="I57" s="39"/>
    </row>
    <row r="58" spans="1:9" s="16" customFormat="1" ht="15.75" x14ac:dyDescent="0.25">
      <c r="A58" s="7" t="s">
        <v>83</v>
      </c>
      <c r="B58" s="17" t="s">
        <v>84</v>
      </c>
      <c r="C58" s="34">
        <v>985462.9</v>
      </c>
      <c r="D58" s="34">
        <v>1376518.4</v>
      </c>
      <c r="E58" s="34">
        <v>1080674.3</v>
      </c>
      <c r="F58" s="25">
        <f>E58/C58*100</f>
        <v>109.66159152211617</v>
      </c>
      <c r="G58" s="31">
        <f>E58/D58*100</f>
        <v>78.507799096619422</v>
      </c>
      <c r="H58" s="34">
        <v>1102216.5</v>
      </c>
      <c r="I58" s="34">
        <v>1055886.5</v>
      </c>
    </row>
    <row r="59" spans="1:9" x14ac:dyDescent="0.2">
      <c r="C59" s="18"/>
    </row>
    <row r="60" spans="1:9" x14ac:dyDescent="0.2">
      <c r="C60" s="18"/>
    </row>
    <row r="62" spans="1:9" x14ac:dyDescent="0.2">
      <c r="C62" s="18"/>
    </row>
    <row r="63" spans="1:9" x14ac:dyDescent="0.2">
      <c r="C63" s="19"/>
      <c r="I63" s="18"/>
    </row>
  </sheetData>
  <mergeCells count="1">
    <mergeCell ref="A2:I2"/>
  </mergeCells>
  <pageMargins left="0.11811023622047245" right="0.19685039370078741" top="0.74803149606299213" bottom="0.23622047244094491" header="0.31496062992125984" footer="0.1574803149606299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 по рпр  </vt:lpstr>
      <vt:lpstr>'Расходы по рпр  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Zaharevich</dc:creator>
  <cp:lastModifiedBy>FinBudget</cp:lastModifiedBy>
  <cp:lastPrinted>2017-11-08T01:16:53Z</cp:lastPrinted>
  <dcterms:created xsi:type="dcterms:W3CDTF">2016-10-27T05:22:08Z</dcterms:created>
  <dcterms:modified xsi:type="dcterms:W3CDTF">2021-11-29T00:32:23Z</dcterms:modified>
</cp:coreProperties>
</file>